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040" windowHeight="9060"/>
  </bookViews>
  <sheets>
    <sheet name="Услуги по факту  авг-дек 2020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L37" i="1" l="1"/>
  <c r="J37" i="1"/>
  <c r="H37" i="1"/>
  <c r="F37" i="1"/>
  <c r="K34" i="1"/>
  <c r="M34" i="1" s="1"/>
  <c r="G34" i="1"/>
  <c r="E34" i="1"/>
  <c r="K33" i="1"/>
  <c r="M33" i="1" s="1"/>
  <c r="G33" i="1"/>
  <c r="E33" i="1"/>
  <c r="K32" i="1"/>
  <c r="M32" i="1" s="1"/>
  <c r="E32" i="1"/>
  <c r="M31" i="1"/>
  <c r="E31" i="1"/>
  <c r="M30" i="1"/>
  <c r="E30" i="1"/>
  <c r="M29" i="1"/>
  <c r="K29" i="1"/>
  <c r="G29" i="1"/>
  <c r="E29" i="1"/>
  <c r="M28" i="1"/>
  <c r="E28" i="1"/>
  <c r="K27" i="1"/>
  <c r="M27" i="1" s="1"/>
  <c r="I27" i="1"/>
  <c r="G27" i="1"/>
  <c r="E27" i="1"/>
  <c r="M26" i="1"/>
  <c r="E26" i="1"/>
  <c r="M25" i="1"/>
  <c r="E25" i="1"/>
  <c r="M24" i="1"/>
  <c r="I24" i="1"/>
  <c r="G24" i="1"/>
  <c r="E24" i="1"/>
  <c r="K23" i="1"/>
  <c r="M23" i="1" s="1"/>
  <c r="E23" i="1"/>
  <c r="K22" i="1"/>
  <c r="I22" i="1"/>
  <c r="G22" i="1"/>
  <c r="E22" i="1"/>
  <c r="M21" i="1"/>
  <c r="E21" i="1"/>
  <c r="M20" i="1"/>
  <c r="E20" i="1"/>
  <c r="M19" i="1"/>
  <c r="G19" i="1"/>
  <c r="G37" i="1" s="1"/>
  <c r="E19" i="1"/>
  <c r="L18" i="1"/>
  <c r="K18" i="1"/>
  <c r="M18" i="1" s="1"/>
  <c r="J18" i="1"/>
  <c r="I18" i="1"/>
  <c r="H18" i="1"/>
  <c r="E18" i="1"/>
  <c r="L17" i="1"/>
  <c r="K17" i="1"/>
  <c r="J17" i="1"/>
  <c r="I17" i="1"/>
  <c r="H17" i="1"/>
  <c r="G17" i="1"/>
  <c r="G38" i="1" s="1"/>
  <c r="F17" i="1"/>
  <c r="E17" i="1"/>
  <c r="D17" i="1"/>
  <c r="M16" i="1"/>
  <c r="L16" i="1"/>
  <c r="J16" i="1"/>
  <c r="H16" i="1"/>
  <c r="E16" i="1"/>
  <c r="E38" i="1" l="1"/>
  <c r="G39" i="1"/>
  <c r="I37" i="1"/>
  <c r="E35" i="1"/>
  <c r="K37" i="1"/>
  <c r="I35" i="1"/>
  <c r="M22" i="1"/>
  <c r="K35" i="1"/>
  <c r="E37" i="1"/>
  <c r="E39" i="1" s="1"/>
  <c r="I38" i="1"/>
  <c r="M37" i="1"/>
  <c r="G35" i="1"/>
  <c r="K38" i="1"/>
  <c r="K39" i="1" s="1"/>
  <c r="M17" i="1"/>
  <c r="M35" i="1" s="1"/>
  <c r="I39" i="1" l="1"/>
  <c r="M38" i="1"/>
  <c r="M39" i="1" s="1"/>
</calcChain>
</file>

<file path=xl/comments1.xml><?xml version="1.0" encoding="utf-8"?>
<comments xmlns="http://schemas.openxmlformats.org/spreadsheetml/2006/main">
  <authors>
    <author>Автор</author>
  </authors>
  <commentList>
    <comment ref="D18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75 272 по Отчёту Мун. Задания за 2019 год, в Народном бюджете на сайте 54 692, у меня по Отч. Мун. Зад. Верно</t>
        </r>
      </text>
    </comment>
    <comment ref="A2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 количество посещений</t>
        </r>
      </text>
    </comment>
  </commentList>
</comments>
</file>

<file path=xl/sharedStrings.xml><?xml version="1.0" encoding="utf-8"?>
<sst xmlns="http://schemas.openxmlformats.org/spreadsheetml/2006/main" count="99" uniqueCount="65">
  <si>
    <t xml:space="preserve">                                                                                                                                                                                                                         </t>
  </si>
  <si>
    <t xml:space="preserve">Приложение № 1 к Порядку  мониторинга   </t>
  </si>
  <si>
    <t xml:space="preserve">потребности в   предоставлении муниципальных услуг </t>
  </si>
  <si>
    <t xml:space="preserve">       </t>
  </si>
  <si>
    <t>в социальной сфере и    учета  результатов мониторинга</t>
  </si>
  <si>
    <t xml:space="preserve">                                                                                                                                                                   </t>
  </si>
  <si>
    <t>при   формировании   проекта  городского бюджета</t>
  </si>
  <si>
    <t>на очередной год и плановый  период,  утвержденному</t>
  </si>
  <si>
    <t xml:space="preserve">          </t>
  </si>
  <si>
    <t>постановлением Администрации города Тынды</t>
  </si>
  <si>
    <t xml:space="preserve">         </t>
  </si>
  <si>
    <t>от « 18 » декабря 2018г. № 2692</t>
  </si>
  <si>
    <t xml:space="preserve">                         </t>
  </si>
  <si>
    <t>Результаты оценки потребности в предоставлении</t>
  </si>
  <si>
    <t>муниципальных услуг</t>
  </si>
  <si>
    <t>Наименование муниципальной Услуги</t>
  </si>
  <si>
    <t>Единица измерения</t>
  </si>
  <si>
    <t>Код бюджетной классификации (раздел, подраздел, целевая статья, вид расхода)</t>
  </si>
  <si>
    <t>Фактическое исполнение за отчетный год</t>
  </si>
  <si>
    <t>Оценка потребности в оказании муниципальных услуг по годам</t>
  </si>
  <si>
    <t>Текущий год</t>
  </si>
  <si>
    <t>Плановый период</t>
  </si>
  <si>
    <t>Очередной год</t>
  </si>
  <si>
    <t>Первый год планового периода</t>
  </si>
  <si>
    <t>Второй год планового периода</t>
  </si>
  <si>
    <t>в натуральных показателях</t>
  </si>
  <si>
    <t>в тыс.руб.</t>
  </si>
  <si>
    <t xml:space="preserve">Реализация дополнительных общеобразвивающих программ  </t>
  </si>
  <si>
    <t>чел. /час.</t>
  </si>
  <si>
    <r>
      <t>0</t>
    </r>
    <r>
      <rPr>
        <sz val="9"/>
        <color theme="1"/>
        <rFont val="Times New Roman"/>
        <family val="1"/>
        <charset val="204"/>
      </rPr>
      <t>6 1 01 22840 611</t>
    </r>
  </si>
  <si>
    <t xml:space="preserve">Реализация дополнительных  предпрофессиональных программ в области искусств </t>
  </si>
  <si>
    <t xml:space="preserve">Показ (организация показа) концертов и концертных программ </t>
  </si>
  <si>
    <t>чел.</t>
  </si>
  <si>
    <r>
      <t>0</t>
    </r>
    <r>
      <rPr>
        <sz val="9"/>
        <color theme="1"/>
        <rFont val="Times New Roman"/>
        <family val="1"/>
        <charset val="204"/>
      </rPr>
      <t>6 1 01 22840 621</t>
    </r>
  </si>
  <si>
    <t>Организация деятельности клубных формирований и формирований  народного творчества (Работа)</t>
  </si>
  <si>
    <r>
      <t>0</t>
    </r>
    <r>
      <rPr>
        <sz val="9"/>
        <color theme="1"/>
        <rFont val="Times New Roman"/>
        <family val="1"/>
        <charset val="204"/>
      </rPr>
      <t>6 1 01 22840 612</t>
    </r>
  </si>
  <si>
    <t xml:space="preserve">Публичный показ музейных предметов, музейных коллекций </t>
  </si>
  <si>
    <t>Формирование, учет, изучение, обеспечение физического сохранения и безопасности музейных предметов и музейных коллекций (Работа)</t>
  </si>
  <si>
    <t>Создание экспозиций (выставок) музеев, организация выездных выставок (Работа)</t>
  </si>
  <si>
    <t xml:space="preserve">Библиотечное, библиографическое и информационное обслуживание пользователей библиотеки </t>
  </si>
  <si>
    <t>ед.</t>
  </si>
  <si>
    <t>Формирование, учет, изучение, обеспечение физического сохранения и безопасности фондов библиотеки, включая оцифровку фондов (Работа)</t>
  </si>
  <si>
    <t>Библиографическая обработка документов и создание каталогов (Работа)</t>
  </si>
  <si>
    <t xml:space="preserve">Показ кинофильмов </t>
  </si>
  <si>
    <t xml:space="preserve">Показ (организация показа) спектаклей (театральных постановок) </t>
  </si>
  <si>
    <t>Создание спектаклей (Работа)</t>
  </si>
  <si>
    <t>Организация показа концертов и концертных программ (Работа)</t>
  </si>
  <si>
    <t>Предоставление архивных справок и копий архивных документов, связанных с социальной защитой граждан, предусматривающей их пенсионное обеспечение, а также получение льгот и компенсаций в соответствии с законодательством Российской Федерации и международными обязательствами РФ</t>
  </si>
  <si>
    <t>ед. в год</t>
  </si>
  <si>
    <t>Обеспечение сохранности и учет архивных документов (Работа)</t>
  </si>
  <si>
    <t>Комплектование архивными документами (Работа)</t>
  </si>
  <si>
    <t>Ведение бухгалтерского учета бюджетными учреждениями, формирование регистров бухгалтерского учета (Работа)</t>
  </si>
  <si>
    <t>Формирование финансовой (бухгалтерской) отчетности бюджетных и автономных учреждени (Работа)</t>
  </si>
  <si>
    <t>Итого</t>
  </si>
  <si>
    <t>Х</t>
  </si>
  <si>
    <t xml:space="preserve">    </t>
  </si>
  <si>
    <t xml:space="preserve"> по Работам</t>
  </si>
  <si>
    <t>Итого по Услугам</t>
  </si>
  <si>
    <t>Проверка по Росписи</t>
  </si>
  <si>
    <r>
      <t xml:space="preserve"> Руководитель          ___________              </t>
    </r>
    <r>
      <rPr>
        <u/>
        <sz val="9"/>
        <color theme="1"/>
        <rFont val="Times New Roman"/>
        <family val="1"/>
        <charset val="204"/>
      </rPr>
      <t>А.М. Шиян</t>
    </r>
  </si>
  <si>
    <t xml:space="preserve">                               (подпись)   (расшифровка подписи)</t>
  </si>
  <si>
    <r>
      <t xml:space="preserve"> Исполнитель   </t>
    </r>
    <r>
      <rPr>
        <u/>
        <sz val="9"/>
        <color theme="1"/>
        <rFont val="Times New Roman"/>
        <family val="1"/>
        <charset val="204"/>
      </rPr>
      <t xml:space="preserve">гл. специалист       </t>
    </r>
    <r>
      <rPr>
        <sz val="9"/>
        <color theme="1"/>
        <rFont val="Times New Roman"/>
        <family val="1"/>
        <charset val="204"/>
      </rPr>
      <t xml:space="preserve"> ___________            С</t>
    </r>
    <r>
      <rPr>
        <u/>
        <sz val="9"/>
        <color theme="1"/>
        <rFont val="Times New Roman"/>
        <family val="1"/>
        <charset val="204"/>
      </rPr>
      <t>.А. Николаева</t>
    </r>
    <r>
      <rPr>
        <sz val="9"/>
        <color theme="1"/>
        <rFont val="Times New Roman"/>
        <family val="1"/>
        <charset val="204"/>
      </rPr>
      <t xml:space="preserve">                </t>
    </r>
    <r>
      <rPr>
        <u/>
        <sz val="9"/>
        <color theme="1"/>
        <rFont val="Times New Roman"/>
        <family val="1"/>
        <charset val="204"/>
      </rPr>
      <t>5-12-78</t>
    </r>
  </si>
  <si>
    <t xml:space="preserve">                              (должность)          (подпись)        (расшифровка подписи)        (номер телефона)</t>
  </si>
  <si>
    <t xml:space="preserve">  </t>
  </si>
  <si>
    <r>
      <t xml:space="preserve">  </t>
    </r>
    <r>
      <rPr>
        <u/>
        <sz val="9"/>
        <color theme="1"/>
        <rFont val="Times New Roman"/>
        <family val="1"/>
        <charset val="204"/>
      </rPr>
      <t>" 01 "  августа   2020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</si>
</sst>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Courier New"/>
      <family val="3"/>
      <charset val="204"/>
    </font>
    <font>
      <sz val="10"/>
      <color theme="1"/>
      <name val="Courier New"/>
      <family val="3"/>
      <charset val="204"/>
    </font>
    <font>
      <b/>
      <sz val="10"/>
      <color theme="1"/>
      <name val="Courier New"/>
      <family val="3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justify" vertical="center"/>
    </xf>
    <xf numFmtId="0" fontId="8" fillId="0" borderId="10" xfId="0" applyFont="1" applyBorder="1" applyAlignment="1">
      <alignment horizontal="justify" vertical="center" wrapText="1"/>
    </xf>
    <xf numFmtId="0" fontId="8" fillId="0" borderId="12" xfId="0" applyFont="1" applyBorder="1" applyAlignment="1">
      <alignment horizontal="justify" vertical="center" wrapText="1"/>
    </xf>
    <xf numFmtId="0" fontId="6" fillId="0" borderId="12" xfId="0" applyFont="1" applyBorder="1" applyAlignment="1">
      <alignment horizontal="justify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justify" vertical="center" wrapText="1"/>
    </xf>
    <xf numFmtId="0" fontId="4" fillId="0" borderId="12" xfId="0" applyFont="1" applyFill="1" applyBorder="1" applyAlignment="1">
      <alignment horizontal="center" vertical="center" wrapText="1"/>
    </xf>
    <xf numFmtId="43" fontId="4" fillId="0" borderId="12" xfId="1" applyNumberFormat="1" applyFont="1" applyFill="1" applyBorder="1" applyAlignment="1">
      <alignment horizontal="center" vertical="center" wrapText="1"/>
    </xf>
    <xf numFmtId="43" fontId="4" fillId="0" borderId="12" xfId="1" applyFont="1" applyFill="1" applyBorder="1" applyAlignment="1">
      <alignment horizontal="center" vertical="center" wrapText="1"/>
    </xf>
    <xf numFmtId="43" fontId="4" fillId="0" borderId="12" xfId="0" applyNumberFormat="1" applyFont="1" applyFill="1" applyBorder="1" applyAlignment="1">
      <alignment horizontal="justify" vertical="center" wrapText="1"/>
    </xf>
    <xf numFmtId="0" fontId="4" fillId="0" borderId="10" xfId="0" applyFont="1" applyFill="1" applyBorder="1" applyAlignment="1">
      <alignment horizontal="justify" vertical="center" wrapText="1"/>
    </xf>
    <xf numFmtId="3" fontId="4" fillId="0" borderId="12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horizontal="justify" vertical="center" wrapText="1"/>
    </xf>
    <xf numFmtId="0" fontId="10" fillId="0" borderId="12" xfId="0" applyFont="1" applyFill="1" applyBorder="1" applyAlignment="1">
      <alignment horizontal="center" vertical="center" wrapText="1"/>
    </xf>
    <xf numFmtId="43" fontId="11" fillId="0" borderId="12" xfId="1" applyNumberFormat="1" applyFont="1" applyFill="1" applyBorder="1" applyAlignment="1">
      <alignment horizontal="center" vertical="center" wrapText="1"/>
    </xf>
    <xf numFmtId="43" fontId="11" fillId="0" borderId="12" xfId="0" applyNumberFormat="1" applyFont="1" applyFill="1" applyBorder="1" applyAlignment="1">
      <alignment horizontal="justify" vertical="center" wrapText="1"/>
    </xf>
    <xf numFmtId="49" fontId="8" fillId="0" borderId="0" xfId="0" applyNumberFormat="1" applyFont="1" applyFill="1" applyBorder="1" applyAlignment="1">
      <alignment horizontal="justify" vertical="center" wrapText="1"/>
    </xf>
    <xf numFmtId="43" fontId="12" fillId="0" borderId="0" xfId="0" applyNumberFormat="1" applyFont="1"/>
    <xf numFmtId="0" fontId="1" fillId="2" borderId="0" xfId="0" applyFont="1" applyFill="1"/>
    <xf numFmtId="0" fontId="0" fillId="2" borderId="0" xfId="0" applyFill="1"/>
    <xf numFmtId="43" fontId="13" fillId="2" borderId="0" xfId="0" applyNumberFormat="1" applyFont="1" applyFill="1"/>
    <xf numFmtId="43" fontId="14" fillId="3" borderId="13" xfId="1" applyNumberFormat="1" applyFont="1" applyFill="1" applyBorder="1" applyAlignment="1">
      <alignment vertical="center" wrapText="1"/>
    </xf>
    <xf numFmtId="0" fontId="4" fillId="4" borderId="12" xfId="0" applyFont="1" applyFill="1" applyBorder="1" applyAlignment="1">
      <alignment horizontal="center" vertical="center" wrapText="1"/>
    </xf>
    <xf numFmtId="3" fontId="4" fillId="4" borderId="1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6" fillId="0" borderId="11" xfId="0" applyFont="1" applyBorder="1" applyAlignment="1">
      <alignment horizontal="justify" vertical="center" wrapText="1"/>
    </xf>
    <xf numFmtId="0" fontId="6" fillId="0" borderId="12" xfId="0" applyFont="1" applyBorder="1" applyAlignment="1">
      <alignment horizontal="justify" vertical="center" wrapText="1"/>
    </xf>
    <xf numFmtId="0" fontId="1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51"/>
  <sheetViews>
    <sheetView tabSelected="1" zoomScale="84" zoomScaleNormal="84" workbookViewId="0">
      <selection activeCell="S18" sqref="S18"/>
    </sheetView>
  </sheetViews>
  <sheetFormatPr defaultRowHeight="15" x14ac:dyDescent="0.25"/>
  <cols>
    <col min="1" max="1" width="37.140625" customWidth="1"/>
    <col min="2" max="2" width="6" customWidth="1"/>
    <col min="3" max="3" width="15.140625" customWidth="1"/>
    <col min="4" max="4" width="11.7109375" customWidth="1"/>
    <col min="5" max="5" width="13.28515625" customWidth="1"/>
    <col min="6" max="6" width="13" customWidth="1"/>
    <col min="7" max="7" width="14.42578125" customWidth="1"/>
    <col min="8" max="8" width="10.85546875" customWidth="1"/>
    <col min="9" max="9" width="10.7109375" bestFit="1" customWidth="1"/>
    <col min="10" max="10" width="10.7109375" customWidth="1"/>
    <col min="11" max="11" width="12" customWidth="1"/>
    <col min="12" max="12" width="13.42578125" customWidth="1"/>
    <col min="13" max="13" width="14.140625" customWidth="1"/>
  </cols>
  <sheetData>
    <row r="1" spans="1:13" ht="15.75" x14ac:dyDescent="0.25">
      <c r="A1" s="1" t="s">
        <v>0</v>
      </c>
      <c r="B1" s="1"/>
      <c r="C1" s="1"/>
      <c r="D1" s="1"/>
      <c r="E1" s="1"/>
      <c r="F1" s="1"/>
      <c r="H1" s="2" t="s">
        <v>1</v>
      </c>
      <c r="I1" s="2"/>
      <c r="J1" s="2"/>
      <c r="K1" s="2"/>
      <c r="L1" s="2"/>
      <c r="M1" s="2"/>
    </row>
    <row r="2" spans="1:13" ht="15.75" x14ac:dyDescent="0.25">
      <c r="A2" s="1"/>
      <c r="B2" s="1"/>
      <c r="C2" s="1"/>
      <c r="D2" s="1"/>
      <c r="E2" s="1"/>
      <c r="F2" s="1"/>
      <c r="H2" s="2" t="s">
        <v>2</v>
      </c>
      <c r="I2" s="2"/>
      <c r="J2" s="2"/>
      <c r="K2" s="2"/>
      <c r="L2" s="2"/>
      <c r="M2" s="2"/>
    </row>
    <row r="3" spans="1:13" ht="15.75" x14ac:dyDescent="0.25">
      <c r="A3" s="1"/>
      <c r="B3" s="1"/>
      <c r="C3" s="1"/>
      <c r="D3" s="1"/>
      <c r="E3" s="1"/>
      <c r="F3" s="1" t="s">
        <v>3</v>
      </c>
      <c r="H3" s="2" t="s">
        <v>4</v>
      </c>
      <c r="I3" s="2"/>
      <c r="J3" s="2"/>
      <c r="K3" s="2"/>
      <c r="L3" s="2"/>
      <c r="M3" s="2"/>
    </row>
    <row r="4" spans="1:13" ht="15.75" x14ac:dyDescent="0.25">
      <c r="A4" s="1" t="s">
        <v>5</v>
      </c>
      <c r="H4" s="2" t="s">
        <v>6</v>
      </c>
      <c r="I4" s="2"/>
      <c r="J4" s="2"/>
      <c r="K4" s="2"/>
      <c r="L4" s="2"/>
      <c r="M4" s="2"/>
    </row>
    <row r="5" spans="1:13" ht="15.75" x14ac:dyDescent="0.25">
      <c r="A5" s="1" t="s">
        <v>5</v>
      </c>
      <c r="B5" s="1"/>
      <c r="C5" s="1"/>
      <c r="D5" s="1"/>
      <c r="E5" s="1"/>
      <c r="F5" s="1"/>
      <c r="H5" s="2" t="s">
        <v>7</v>
      </c>
      <c r="I5" s="2"/>
      <c r="J5" s="2"/>
      <c r="K5" s="2"/>
      <c r="L5" s="2"/>
      <c r="M5" s="2"/>
    </row>
    <row r="6" spans="1:13" ht="15.75" x14ac:dyDescent="0.25">
      <c r="A6" s="3" t="s">
        <v>8</v>
      </c>
      <c r="H6" s="2" t="s">
        <v>9</v>
      </c>
      <c r="I6" s="2"/>
      <c r="J6" s="2"/>
      <c r="K6" s="2"/>
      <c r="L6" s="2"/>
      <c r="M6" s="2"/>
    </row>
    <row r="7" spans="1:13" ht="15.75" x14ac:dyDescent="0.25">
      <c r="A7" s="3" t="s">
        <v>10</v>
      </c>
      <c r="H7" s="2" t="s">
        <v>11</v>
      </c>
      <c r="I7" s="2"/>
      <c r="J7" s="2"/>
      <c r="K7" s="2"/>
      <c r="L7" s="2"/>
      <c r="M7" s="2"/>
    </row>
    <row r="8" spans="1:13" ht="10.9" customHeight="1" x14ac:dyDescent="0.25">
      <c r="A8" s="3" t="s">
        <v>12</v>
      </c>
    </row>
    <row r="9" spans="1:13" ht="14.45" customHeight="1" x14ac:dyDescent="0.25">
      <c r="A9" s="32" t="s">
        <v>13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 ht="16.5" x14ac:dyDescent="0.25">
      <c r="A10" s="32" t="s">
        <v>14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 ht="15.75" thickBot="1" x14ac:dyDescent="0.3">
      <c r="A11" s="4"/>
    </row>
    <row r="12" spans="1:13" ht="22.15" customHeight="1" thickBot="1" x14ac:dyDescent="0.3">
      <c r="A12" s="33" t="s">
        <v>15</v>
      </c>
      <c r="B12" s="36" t="s">
        <v>16</v>
      </c>
      <c r="C12" s="36" t="s">
        <v>17</v>
      </c>
      <c r="D12" s="39" t="s">
        <v>18</v>
      </c>
      <c r="E12" s="40"/>
      <c r="F12" s="45" t="s">
        <v>19</v>
      </c>
      <c r="G12" s="46"/>
      <c r="H12" s="46"/>
      <c r="I12" s="46"/>
      <c r="J12" s="46"/>
      <c r="K12" s="46"/>
      <c r="L12" s="46"/>
      <c r="M12" s="47"/>
    </row>
    <row r="13" spans="1:13" ht="24.6" customHeight="1" thickBot="1" x14ac:dyDescent="0.3">
      <c r="A13" s="34"/>
      <c r="B13" s="37"/>
      <c r="C13" s="37"/>
      <c r="D13" s="41"/>
      <c r="E13" s="42"/>
      <c r="F13" s="45" t="s">
        <v>20</v>
      </c>
      <c r="G13" s="47"/>
      <c r="H13" s="45" t="s">
        <v>21</v>
      </c>
      <c r="I13" s="46"/>
      <c r="J13" s="46"/>
      <c r="K13" s="46"/>
      <c r="L13" s="46"/>
      <c r="M13" s="47"/>
    </row>
    <row r="14" spans="1:13" ht="25.9" customHeight="1" thickBot="1" x14ac:dyDescent="0.3">
      <c r="A14" s="35"/>
      <c r="B14" s="38"/>
      <c r="C14" s="38"/>
      <c r="D14" s="43"/>
      <c r="E14" s="44"/>
      <c r="F14" s="48"/>
      <c r="G14" s="49"/>
      <c r="H14" s="50" t="s">
        <v>22</v>
      </c>
      <c r="I14" s="51"/>
      <c r="J14" s="50" t="s">
        <v>23</v>
      </c>
      <c r="K14" s="51"/>
      <c r="L14" s="50" t="s">
        <v>24</v>
      </c>
      <c r="M14" s="51"/>
    </row>
    <row r="15" spans="1:13" ht="37.9" customHeight="1" thickBot="1" x14ac:dyDescent="0.3">
      <c r="A15" s="5"/>
      <c r="B15" s="6"/>
      <c r="C15" s="6"/>
      <c r="D15" s="7" t="s">
        <v>25</v>
      </c>
      <c r="E15" s="7" t="s">
        <v>26</v>
      </c>
      <c r="F15" s="7" t="s">
        <v>25</v>
      </c>
      <c r="G15" s="7" t="s">
        <v>26</v>
      </c>
      <c r="H15" s="7" t="s">
        <v>25</v>
      </c>
      <c r="I15" s="7" t="s">
        <v>26</v>
      </c>
      <c r="J15" s="7" t="s">
        <v>25</v>
      </c>
      <c r="K15" s="7" t="s">
        <v>26</v>
      </c>
      <c r="L15" s="7" t="s">
        <v>25</v>
      </c>
      <c r="M15" s="7" t="s">
        <v>26</v>
      </c>
    </row>
    <row r="16" spans="1:13" ht="39.6" customHeight="1" thickBot="1" x14ac:dyDescent="0.3">
      <c r="A16" s="8" t="s">
        <v>27</v>
      </c>
      <c r="B16" s="9" t="s">
        <v>28</v>
      </c>
      <c r="C16" s="10" t="s">
        <v>29</v>
      </c>
      <c r="D16" s="11">
        <v>73</v>
      </c>
      <c r="E16" s="12">
        <f>9886543.62/1000</f>
        <v>9886.5436199999986</v>
      </c>
      <c r="F16" s="11">
        <v>8975</v>
      </c>
      <c r="G16" s="12">
        <v>10313.120000000001</v>
      </c>
      <c r="H16" s="11">
        <f>8669+648</f>
        <v>9317</v>
      </c>
      <c r="I16" s="13">
        <v>10489.38</v>
      </c>
      <c r="J16" s="11">
        <f>8669+648</f>
        <v>9317</v>
      </c>
      <c r="K16" s="13">
        <v>10622.4</v>
      </c>
      <c r="L16" s="11">
        <f>8669+648</f>
        <v>9317</v>
      </c>
      <c r="M16" s="14">
        <f>K16</f>
        <v>10622.4</v>
      </c>
    </row>
    <row r="17" spans="1:13" ht="39" thickBot="1" x14ac:dyDescent="0.3">
      <c r="A17" s="8" t="s">
        <v>30</v>
      </c>
      <c r="B17" s="9" t="s">
        <v>28</v>
      </c>
      <c r="C17" s="10" t="s">
        <v>29</v>
      </c>
      <c r="D17" s="11">
        <f>469</f>
        <v>469</v>
      </c>
      <c r="E17" s="12">
        <f>23068601.79/1000</f>
        <v>23068.601790000001</v>
      </c>
      <c r="F17" s="11">
        <f>11664+20250</f>
        <v>31914</v>
      </c>
      <c r="G17" s="13">
        <f>24063.94-0.01</f>
        <v>24063.93</v>
      </c>
      <c r="H17" s="11">
        <f>11664+20250</f>
        <v>31914</v>
      </c>
      <c r="I17" s="13">
        <f>24475.22</f>
        <v>24475.22</v>
      </c>
      <c r="J17" s="11">
        <f>11664+20250</f>
        <v>31914</v>
      </c>
      <c r="K17" s="13">
        <f>24785.6-0.01</f>
        <v>24785.59</v>
      </c>
      <c r="L17" s="11">
        <f>11664+20250</f>
        <v>31914</v>
      </c>
      <c r="M17" s="14">
        <f t="shared" ref="M17:M34" si="0">K17</f>
        <v>24785.59</v>
      </c>
    </row>
    <row r="18" spans="1:13" ht="27" customHeight="1" thickBot="1" x14ac:dyDescent="0.3">
      <c r="A18" s="15" t="s">
        <v>31</v>
      </c>
      <c r="B18" s="9" t="s">
        <v>32</v>
      </c>
      <c r="C18" s="10" t="s">
        <v>33</v>
      </c>
      <c r="D18" s="11">
        <v>754692</v>
      </c>
      <c r="E18" s="12">
        <f>13317916.24/1000</f>
        <v>13317.91624</v>
      </c>
      <c r="F18" s="16">
        <v>52000</v>
      </c>
      <c r="G18" s="13">
        <v>12511.14</v>
      </c>
      <c r="H18" s="11">
        <f>25800+25881</f>
        <v>51681</v>
      </c>
      <c r="I18" s="13">
        <f>12735.63+0.01</f>
        <v>12735.64</v>
      </c>
      <c r="J18" s="11">
        <f>25800+25881</f>
        <v>51681</v>
      </c>
      <c r="K18" s="13">
        <f>12760.78+0.01</f>
        <v>12760.79</v>
      </c>
      <c r="L18" s="11">
        <f>25800+25881</f>
        <v>51681</v>
      </c>
      <c r="M18" s="14">
        <f t="shared" si="0"/>
        <v>12760.79</v>
      </c>
    </row>
    <row r="19" spans="1:13" ht="42.6" hidden="1" customHeight="1" x14ac:dyDescent="0.25">
      <c r="A19" s="15" t="s">
        <v>34</v>
      </c>
      <c r="B19" s="9"/>
      <c r="C19" s="10" t="s">
        <v>35</v>
      </c>
      <c r="D19" s="11"/>
      <c r="E19" s="12">
        <f>4439305.42/1000</f>
        <v>4439.3054199999997</v>
      </c>
      <c r="F19" s="11"/>
      <c r="G19" s="13">
        <f>4170.38+0.01</f>
        <v>4170.3900000000003</v>
      </c>
      <c r="H19" s="11"/>
      <c r="I19" s="13">
        <v>4245.21</v>
      </c>
      <c r="J19" s="11"/>
      <c r="K19" s="13">
        <v>4253.6000000000004</v>
      </c>
      <c r="L19" s="11">
        <v>595</v>
      </c>
      <c r="M19" s="14">
        <f t="shared" si="0"/>
        <v>4253.6000000000004</v>
      </c>
    </row>
    <row r="20" spans="1:13" ht="42" customHeight="1" thickBot="1" x14ac:dyDescent="0.3">
      <c r="A20" s="15" t="s">
        <v>36</v>
      </c>
      <c r="B20" s="9" t="s">
        <v>32</v>
      </c>
      <c r="C20" s="10" t="s">
        <v>29</v>
      </c>
      <c r="D20" s="11">
        <v>87600</v>
      </c>
      <c r="E20" s="12">
        <f>1751533.87/1000</f>
        <v>1751.5338700000002</v>
      </c>
      <c r="F20" s="28">
        <f>20000+19500</f>
        <v>39500</v>
      </c>
      <c r="G20" s="13">
        <v>1746.06</v>
      </c>
      <c r="H20" s="11">
        <v>55000</v>
      </c>
      <c r="I20" s="13">
        <v>1746.06</v>
      </c>
      <c r="J20" s="11">
        <v>55000</v>
      </c>
      <c r="K20" s="13">
        <v>1746.06</v>
      </c>
      <c r="L20" s="11">
        <v>55000</v>
      </c>
      <c r="M20" s="14">
        <f t="shared" si="0"/>
        <v>1746.06</v>
      </c>
    </row>
    <row r="21" spans="1:13" ht="58.15" hidden="1" customHeight="1" x14ac:dyDescent="0.25">
      <c r="A21" s="15" t="s">
        <v>37</v>
      </c>
      <c r="B21" s="9"/>
      <c r="C21" s="10" t="s">
        <v>29</v>
      </c>
      <c r="D21" s="11"/>
      <c r="E21" s="12">
        <f>934151.4/1000</f>
        <v>934.15139999999997</v>
      </c>
      <c r="F21" s="11"/>
      <c r="G21" s="13">
        <v>931.23</v>
      </c>
      <c r="H21" s="11"/>
      <c r="I21" s="13">
        <v>931.23</v>
      </c>
      <c r="J21" s="11"/>
      <c r="K21" s="13">
        <v>931.23</v>
      </c>
      <c r="L21" s="11"/>
      <c r="M21" s="14">
        <f t="shared" si="0"/>
        <v>931.23</v>
      </c>
    </row>
    <row r="22" spans="1:13" ht="48" hidden="1" customHeight="1" x14ac:dyDescent="0.25">
      <c r="A22" s="15" t="s">
        <v>38</v>
      </c>
      <c r="B22" s="9"/>
      <c r="C22" s="10" t="s">
        <v>29</v>
      </c>
      <c r="D22" s="11"/>
      <c r="E22" s="12">
        <f>8991207.21/1000</f>
        <v>8991.2072100000005</v>
      </c>
      <c r="F22" s="11"/>
      <c r="G22" s="13">
        <f>8963.12+0.01</f>
        <v>8963.130000000001</v>
      </c>
      <c r="H22" s="11"/>
      <c r="I22" s="13">
        <f>8963.12+0.01</f>
        <v>8963.130000000001</v>
      </c>
      <c r="J22" s="11"/>
      <c r="K22" s="13">
        <f>8963.12+0.01</f>
        <v>8963.130000000001</v>
      </c>
      <c r="L22" s="11"/>
      <c r="M22" s="14">
        <f t="shared" si="0"/>
        <v>8963.130000000001</v>
      </c>
    </row>
    <row r="23" spans="1:13" ht="39" customHeight="1" thickBot="1" x14ac:dyDescent="0.3">
      <c r="A23" s="15" t="s">
        <v>39</v>
      </c>
      <c r="B23" s="9" t="s">
        <v>40</v>
      </c>
      <c r="C23" s="10" t="s">
        <v>29</v>
      </c>
      <c r="D23" s="11">
        <v>45302</v>
      </c>
      <c r="E23" s="12">
        <f>8112428.68/1000</f>
        <v>8112.42868</v>
      </c>
      <c r="F23" s="29">
        <v>39000</v>
      </c>
      <c r="G23" s="13">
        <v>6459.24</v>
      </c>
      <c r="H23" s="11">
        <v>42800</v>
      </c>
      <c r="I23" s="13">
        <v>6464.74</v>
      </c>
      <c r="J23" s="11">
        <v>42800</v>
      </c>
      <c r="K23" s="13">
        <f>6470.46+0.01</f>
        <v>6470.47</v>
      </c>
      <c r="L23" s="11">
        <v>42800</v>
      </c>
      <c r="M23" s="14">
        <f t="shared" si="0"/>
        <v>6470.47</v>
      </c>
    </row>
    <row r="24" spans="1:13" ht="57" hidden="1" customHeight="1" x14ac:dyDescent="0.25">
      <c r="A24" s="15" t="s">
        <v>41</v>
      </c>
      <c r="B24" s="9"/>
      <c r="C24" s="10" t="s">
        <v>29</v>
      </c>
      <c r="D24" s="11"/>
      <c r="E24" s="12">
        <f>1049843.71/1000</f>
        <v>1049.8437099999999</v>
      </c>
      <c r="F24" s="11"/>
      <c r="G24" s="13">
        <f>835.9+0.01</f>
        <v>835.91</v>
      </c>
      <c r="H24" s="11"/>
      <c r="I24" s="13">
        <f>836.61+0.01</f>
        <v>836.62</v>
      </c>
      <c r="J24" s="11"/>
      <c r="K24" s="13">
        <v>837.35</v>
      </c>
      <c r="L24" s="11"/>
      <c r="M24" s="14">
        <f t="shared" si="0"/>
        <v>837.35</v>
      </c>
    </row>
    <row r="25" spans="1:13" ht="26.25" hidden="1" thickBot="1" x14ac:dyDescent="0.3">
      <c r="A25" s="15" t="s">
        <v>42</v>
      </c>
      <c r="B25" s="9"/>
      <c r="C25" s="10" t="s">
        <v>29</v>
      </c>
      <c r="D25" s="11"/>
      <c r="E25" s="12">
        <f>381761.35/1000</f>
        <v>381.76134999999999</v>
      </c>
      <c r="F25" s="11"/>
      <c r="G25" s="13">
        <v>303.95999999999998</v>
      </c>
      <c r="H25" s="11"/>
      <c r="I25" s="13">
        <v>304.22000000000003</v>
      </c>
      <c r="J25" s="11"/>
      <c r="K25" s="13">
        <v>304.49</v>
      </c>
      <c r="L25" s="11"/>
      <c r="M25" s="14">
        <f t="shared" si="0"/>
        <v>304.49</v>
      </c>
    </row>
    <row r="26" spans="1:13" ht="21.6" customHeight="1" thickBot="1" x14ac:dyDescent="0.3">
      <c r="A26" s="15" t="s">
        <v>43</v>
      </c>
      <c r="B26" s="9" t="s">
        <v>32</v>
      </c>
      <c r="C26" s="10" t="s">
        <v>29</v>
      </c>
      <c r="D26" s="11">
        <v>36455</v>
      </c>
      <c r="E26" s="12">
        <f>3533584.33/1000</f>
        <v>3533.5843300000001</v>
      </c>
      <c r="F26" s="11">
        <v>21480</v>
      </c>
      <c r="G26" s="13">
        <v>3463.4</v>
      </c>
      <c r="H26" s="11">
        <v>30000</v>
      </c>
      <c r="I26" s="13">
        <v>3511.84</v>
      </c>
      <c r="J26" s="11">
        <v>30000</v>
      </c>
      <c r="K26" s="13">
        <v>3513.42</v>
      </c>
      <c r="L26" s="11">
        <v>30000</v>
      </c>
      <c r="M26" s="14">
        <f t="shared" si="0"/>
        <v>3513.42</v>
      </c>
    </row>
    <row r="27" spans="1:13" ht="33.6" customHeight="1" thickBot="1" x14ac:dyDescent="0.3">
      <c r="A27" s="15" t="s">
        <v>44</v>
      </c>
      <c r="B27" s="9" t="s">
        <v>32</v>
      </c>
      <c r="C27" s="10" t="s">
        <v>29</v>
      </c>
      <c r="D27" s="11">
        <v>12366</v>
      </c>
      <c r="E27" s="12">
        <f>11778614.46/1000</f>
        <v>11778.614460000001</v>
      </c>
      <c r="F27" s="11">
        <v>7360</v>
      </c>
      <c r="G27" s="13">
        <f>11544.71+0.01</f>
        <v>11544.72</v>
      </c>
      <c r="H27" s="11">
        <v>8500</v>
      </c>
      <c r="I27" s="13">
        <f>11706.12</f>
        <v>11706.12</v>
      </c>
      <c r="J27" s="11">
        <v>8500</v>
      </c>
      <c r="K27" s="13">
        <f>11711.44+0.01</f>
        <v>11711.45</v>
      </c>
      <c r="L27" s="11">
        <v>8500</v>
      </c>
      <c r="M27" s="14">
        <f t="shared" si="0"/>
        <v>11711.45</v>
      </c>
    </row>
    <row r="28" spans="1:13" ht="19.899999999999999" hidden="1" customHeight="1" x14ac:dyDescent="0.25">
      <c r="A28" s="15" t="s">
        <v>45</v>
      </c>
      <c r="B28" s="9"/>
      <c r="C28" s="10" t="s">
        <v>29</v>
      </c>
      <c r="D28" s="11"/>
      <c r="E28" s="12">
        <f>2944653.62/1000</f>
        <v>2944.65362</v>
      </c>
      <c r="F28" s="11"/>
      <c r="G28" s="13">
        <v>2886.18</v>
      </c>
      <c r="H28" s="11"/>
      <c r="I28" s="13">
        <v>2926.53</v>
      </c>
      <c r="J28" s="11"/>
      <c r="K28" s="13">
        <v>2927.86</v>
      </c>
      <c r="L28" s="11"/>
      <c r="M28" s="14">
        <f t="shared" si="0"/>
        <v>2927.86</v>
      </c>
    </row>
    <row r="29" spans="1:13" ht="27.6" hidden="1" customHeight="1" x14ac:dyDescent="0.25">
      <c r="A29" s="15" t="s">
        <v>46</v>
      </c>
      <c r="B29" s="9"/>
      <c r="C29" s="10" t="s">
        <v>29</v>
      </c>
      <c r="D29" s="11"/>
      <c r="E29" s="12">
        <f>1374171.69/1000</f>
        <v>1374.1716899999999</v>
      </c>
      <c r="F29" s="11"/>
      <c r="G29" s="13">
        <f>1346.88+0.01</f>
        <v>1346.89</v>
      </c>
      <c r="H29" s="11"/>
      <c r="I29" s="13">
        <v>1365.71</v>
      </c>
      <c r="J29" s="11"/>
      <c r="K29" s="13">
        <f>1366.33+0.01</f>
        <v>1366.34</v>
      </c>
      <c r="L29" s="11"/>
      <c r="M29" s="14">
        <f t="shared" si="0"/>
        <v>1366.34</v>
      </c>
    </row>
    <row r="30" spans="1:13" ht="90.6" customHeight="1" thickBot="1" x14ac:dyDescent="0.3">
      <c r="A30" s="17" t="s">
        <v>47</v>
      </c>
      <c r="B30" s="9" t="s">
        <v>48</v>
      </c>
      <c r="C30" s="10" t="s">
        <v>29</v>
      </c>
      <c r="D30" s="11">
        <v>2706</v>
      </c>
      <c r="E30" s="12">
        <f>2467603.03/1000</f>
        <v>2467.6030299999998</v>
      </c>
      <c r="F30" s="11">
        <v>3000</v>
      </c>
      <c r="G30" s="13">
        <v>2220.7800000000002</v>
      </c>
      <c r="H30" s="11">
        <v>3850</v>
      </c>
      <c r="I30" s="13">
        <v>2229.77</v>
      </c>
      <c r="J30" s="11">
        <v>3850</v>
      </c>
      <c r="K30" s="13">
        <v>2238.9</v>
      </c>
      <c r="L30" s="11">
        <v>3850</v>
      </c>
      <c r="M30" s="14">
        <f t="shared" si="0"/>
        <v>2238.9</v>
      </c>
    </row>
    <row r="31" spans="1:13" ht="0.6" hidden="1" customHeight="1" thickBot="1" x14ac:dyDescent="0.3">
      <c r="A31" s="15" t="s">
        <v>49</v>
      </c>
      <c r="B31" s="9"/>
      <c r="C31" s="10" t="s">
        <v>29</v>
      </c>
      <c r="D31" s="11"/>
      <c r="E31" s="12">
        <f>523430.95/1000</f>
        <v>523.43095000000005</v>
      </c>
      <c r="F31" s="11"/>
      <c r="G31" s="13">
        <v>471.08</v>
      </c>
      <c r="H31" s="11"/>
      <c r="I31" s="13">
        <v>472.98</v>
      </c>
      <c r="J31" s="11"/>
      <c r="K31" s="13">
        <v>474.92</v>
      </c>
      <c r="L31" s="11"/>
      <c r="M31" s="14">
        <f t="shared" si="0"/>
        <v>474.92</v>
      </c>
    </row>
    <row r="32" spans="1:13" ht="31.9" hidden="1" customHeight="1" thickBot="1" x14ac:dyDescent="0.3">
      <c r="A32" s="15" t="s">
        <v>50</v>
      </c>
      <c r="B32" s="9"/>
      <c r="C32" s="10" t="s">
        <v>29</v>
      </c>
      <c r="D32" s="11"/>
      <c r="E32" s="12">
        <f>747758.5/1000</f>
        <v>747.75850000000003</v>
      </c>
      <c r="F32" s="11"/>
      <c r="G32" s="13">
        <v>672.97</v>
      </c>
      <c r="H32" s="11"/>
      <c r="I32" s="13">
        <v>675.69</v>
      </c>
      <c r="J32" s="11"/>
      <c r="K32" s="13">
        <f>678.46+0.01</f>
        <v>678.47</v>
      </c>
      <c r="L32" s="11"/>
      <c r="M32" s="14">
        <f t="shared" si="0"/>
        <v>678.47</v>
      </c>
    </row>
    <row r="33" spans="1:13" ht="56.45" hidden="1" customHeight="1" thickBot="1" x14ac:dyDescent="0.3">
      <c r="A33" s="15" t="s">
        <v>51</v>
      </c>
      <c r="B33" s="9"/>
      <c r="C33" s="10" t="s">
        <v>29</v>
      </c>
      <c r="D33" s="11"/>
      <c r="E33" s="12">
        <f>3190629.77/1000</f>
        <v>3190.62977</v>
      </c>
      <c r="F33" s="11"/>
      <c r="G33" s="13">
        <f>2541.18</f>
        <v>2541.1799999999998</v>
      </c>
      <c r="H33" s="11"/>
      <c r="I33" s="13">
        <v>2638.65</v>
      </c>
      <c r="J33" s="11"/>
      <c r="K33" s="13">
        <f>2743.65</f>
        <v>2743.65</v>
      </c>
      <c r="L33" s="11"/>
      <c r="M33" s="14">
        <f t="shared" si="0"/>
        <v>2743.65</v>
      </c>
    </row>
    <row r="34" spans="1:13" ht="56.45" hidden="1" customHeight="1" thickBot="1" x14ac:dyDescent="0.3">
      <c r="A34" s="15" t="s">
        <v>52</v>
      </c>
      <c r="B34" s="9"/>
      <c r="C34" s="10" t="s">
        <v>29</v>
      </c>
      <c r="D34" s="11"/>
      <c r="E34" s="12">
        <f>3190629.77/1000</f>
        <v>3190.62977</v>
      </c>
      <c r="F34" s="11"/>
      <c r="G34" s="13">
        <f>2541.18</f>
        <v>2541.1799999999998</v>
      </c>
      <c r="H34" s="11"/>
      <c r="I34" s="13">
        <v>2638.65</v>
      </c>
      <c r="J34" s="11"/>
      <c r="K34" s="13">
        <f>2743.65-0.01</f>
        <v>2743.64</v>
      </c>
      <c r="L34" s="11"/>
      <c r="M34" s="14">
        <f t="shared" si="0"/>
        <v>2743.64</v>
      </c>
    </row>
    <row r="35" spans="1:13" ht="22.9" customHeight="1" thickBot="1" x14ac:dyDescent="0.3">
      <c r="A35" s="15" t="s">
        <v>53</v>
      </c>
      <c r="B35" s="18"/>
      <c r="C35" s="19" t="s">
        <v>54</v>
      </c>
      <c r="D35" s="19" t="s">
        <v>54</v>
      </c>
      <c r="E35" s="20">
        <f>E16+E17+E18+E19+E20+E21+E22+E23+E24+E25+E26+E27+E28+E29+E30+E31+E32+E33+E34</f>
        <v>101684.36940999998</v>
      </c>
      <c r="F35" s="19" t="s">
        <v>54</v>
      </c>
      <c r="G35" s="20">
        <f>G16+G17+G18+G19+G20+G21+G22+G23+G24+G25+G26+G27+G28+G29+G30+G31+G32+G33+G34</f>
        <v>97986.489999999991</v>
      </c>
      <c r="H35" s="19" t="s">
        <v>54</v>
      </c>
      <c r="I35" s="20">
        <f>I16+I17+I18+I19+I20+I21+I22+I23+I24+I25+I26+I27+I28+I29+I30+I31+I32+I33+I34</f>
        <v>99357.389999999985</v>
      </c>
      <c r="J35" s="19" t="s">
        <v>54</v>
      </c>
      <c r="K35" s="20">
        <f>K16+K17+K18+K19+K20+K21+K22+K23+K24+K25+K26+K27+K28+K29+K30+K31+K32+K33+K34</f>
        <v>100073.76</v>
      </c>
      <c r="L35" s="19" t="s">
        <v>54</v>
      </c>
      <c r="M35" s="21">
        <f>M16+M17+M18+M19+M20+M21+M22+M23+M24+M25+M26+M27+M28+M29+M30+M31+M32+M33+M34</f>
        <v>100073.76</v>
      </c>
    </row>
    <row r="36" spans="1:13" ht="1.9" hidden="1" customHeight="1" x14ac:dyDescent="0.25">
      <c r="A36" s="4" t="s">
        <v>55</v>
      </c>
    </row>
    <row r="37" spans="1:13" hidden="1" x14ac:dyDescent="0.25">
      <c r="A37" s="4"/>
      <c r="C37" s="22" t="s">
        <v>56</v>
      </c>
      <c r="E37" s="23">
        <f>E19+E21+E22+E24+E25+E28+E29+E31+E32+E33+E34</f>
        <v>27767.543389999999</v>
      </c>
      <c r="F37" s="23">
        <f t="shared" ref="F37:M37" si="1">F19+F21+F22+F24+F25+F28+F29+F31+F32+F33+F34</f>
        <v>0</v>
      </c>
      <c r="G37" s="23">
        <f t="shared" si="1"/>
        <v>25664.100000000002</v>
      </c>
      <c r="H37" s="23">
        <f t="shared" si="1"/>
        <v>0</v>
      </c>
      <c r="I37" s="23">
        <f t="shared" si="1"/>
        <v>25998.620000000003</v>
      </c>
      <c r="J37" s="23">
        <f t="shared" si="1"/>
        <v>0</v>
      </c>
      <c r="K37" s="23">
        <f t="shared" si="1"/>
        <v>26224.68</v>
      </c>
      <c r="L37" s="23">
        <f t="shared" si="1"/>
        <v>595</v>
      </c>
      <c r="M37" s="23">
        <f t="shared" si="1"/>
        <v>26224.68</v>
      </c>
    </row>
    <row r="38" spans="1:13" hidden="1" x14ac:dyDescent="0.25">
      <c r="A38" s="4"/>
      <c r="C38" s="24" t="s">
        <v>57</v>
      </c>
      <c r="D38" s="25"/>
      <c r="E38" s="26">
        <f>E16+E17+E18+E20+E23+E26+E27+E30</f>
        <v>73916.826019999993</v>
      </c>
      <c r="F38" s="26"/>
      <c r="G38" s="26">
        <f t="shared" ref="G38:M38" si="2">G16+G17+G18+G20+G23+G26+G27+G30</f>
        <v>72322.39</v>
      </c>
      <c r="H38" s="26"/>
      <c r="I38" s="26">
        <f t="shared" si="2"/>
        <v>73358.76999999999</v>
      </c>
      <c r="J38" s="26"/>
      <c r="K38" s="26">
        <f t="shared" si="2"/>
        <v>73849.079999999987</v>
      </c>
      <c r="L38" s="26"/>
      <c r="M38" s="26">
        <f t="shared" si="2"/>
        <v>73849.079999999987</v>
      </c>
    </row>
    <row r="39" spans="1:13" ht="4.9000000000000004" hidden="1" customHeight="1" x14ac:dyDescent="0.25">
      <c r="A39" s="4"/>
      <c r="C39" s="52" t="s">
        <v>58</v>
      </c>
      <c r="D39" s="52"/>
      <c r="E39" s="27">
        <f>SUM(E37:E38)</f>
        <v>101684.36940999998</v>
      </c>
      <c r="F39" s="27"/>
      <c r="G39" s="27">
        <f t="shared" ref="G39:M39" si="3">SUM(G37:G38)</f>
        <v>97986.49</v>
      </c>
      <c r="H39" s="27"/>
      <c r="I39" s="27">
        <f t="shared" si="3"/>
        <v>99357.389999999985</v>
      </c>
      <c r="J39" s="27"/>
      <c r="K39" s="27">
        <f t="shared" si="3"/>
        <v>100073.75999999998</v>
      </c>
      <c r="L39" s="27"/>
      <c r="M39" s="27">
        <f t="shared" si="3"/>
        <v>100073.75999999998</v>
      </c>
    </row>
    <row r="40" spans="1:13" ht="34.9" customHeight="1" x14ac:dyDescent="0.25">
      <c r="A40" s="31" t="s">
        <v>59</v>
      </c>
      <c r="B40" s="31"/>
      <c r="C40" s="31"/>
      <c r="D40" s="31"/>
      <c r="E40" s="31"/>
      <c r="F40" s="31"/>
    </row>
    <row r="41" spans="1:13" x14ac:dyDescent="0.25">
      <c r="A41" s="31" t="s">
        <v>60</v>
      </c>
      <c r="B41" s="31"/>
      <c r="C41" s="31"/>
      <c r="D41" s="31"/>
      <c r="E41" s="31"/>
      <c r="F41" s="31"/>
    </row>
    <row r="42" spans="1:13" x14ac:dyDescent="0.25">
      <c r="A42" s="30"/>
      <c r="B42" s="30"/>
      <c r="C42" s="30"/>
      <c r="D42" s="30"/>
      <c r="E42" s="30"/>
      <c r="F42" s="30"/>
    </row>
    <row r="43" spans="1:13" x14ac:dyDescent="0.25">
      <c r="A43" s="31" t="s">
        <v>61</v>
      </c>
      <c r="B43" s="31"/>
      <c r="C43" s="31"/>
      <c r="D43" s="31"/>
      <c r="E43" s="31"/>
      <c r="F43" s="31"/>
    </row>
    <row r="44" spans="1:13" x14ac:dyDescent="0.25">
      <c r="A44" s="31" t="s">
        <v>62</v>
      </c>
      <c r="B44" s="31"/>
      <c r="C44" s="31"/>
      <c r="D44" s="31"/>
      <c r="E44" s="31"/>
      <c r="F44" s="31"/>
    </row>
    <row r="45" spans="1:13" ht="10.15" customHeight="1" x14ac:dyDescent="0.25">
      <c r="A45" s="30" t="s">
        <v>63</v>
      </c>
      <c r="B45" s="30"/>
      <c r="C45" s="30"/>
      <c r="D45" s="30"/>
      <c r="E45" s="30"/>
      <c r="F45" s="30"/>
    </row>
    <row r="46" spans="1:13" x14ac:dyDescent="0.25">
      <c r="A46" s="31" t="s">
        <v>64</v>
      </c>
      <c r="B46" s="31"/>
      <c r="C46" s="31"/>
      <c r="D46" s="31"/>
      <c r="E46" s="31"/>
      <c r="F46" s="31"/>
    </row>
    <row r="51" spans="1:1" x14ac:dyDescent="0.25">
      <c r="A51" s="2"/>
    </row>
  </sheetData>
  <mergeCells count="21">
    <mergeCell ref="A41:F41"/>
    <mergeCell ref="A9:M9"/>
    <mergeCell ref="A10:M10"/>
    <mergeCell ref="A12:A14"/>
    <mergeCell ref="B12:B14"/>
    <mergeCell ref="C12:C14"/>
    <mergeCell ref="D12:E14"/>
    <mergeCell ref="F12:M12"/>
    <mergeCell ref="F13:G13"/>
    <mergeCell ref="H13:M13"/>
    <mergeCell ref="F14:G14"/>
    <mergeCell ref="H14:I14"/>
    <mergeCell ref="J14:K14"/>
    <mergeCell ref="L14:M14"/>
    <mergeCell ref="C39:D39"/>
    <mergeCell ref="A40:F40"/>
    <mergeCell ref="A42:F42"/>
    <mergeCell ref="A43:F43"/>
    <mergeCell ref="A44:F44"/>
    <mergeCell ref="A45:F45"/>
    <mergeCell ref="A46:F46"/>
  </mergeCells>
  <pageMargins left="0.39370078740157483" right="0" top="0" bottom="0" header="0.11811023622047245" footer="0.11811023622047245"/>
  <pageSetup paperSize="9" scale="62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Услуги по факту  авг-дек 2020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Kultura4</dc:creator>
  <cp:lastModifiedBy>E.A. Kacevich</cp:lastModifiedBy>
  <dcterms:created xsi:type="dcterms:W3CDTF">2020-08-12T00:39:45Z</dcterms:created>
  <dcterms:modified xsi:type="dcterms:W3CDTF">2020-11-02T01:17:25Z</dcterms:modified>
</cp:coreProperties>
</file>